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Мун Пр Пр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'Мун Пр Пр5'!$4:$5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'Мун Пр Пр5'!$A$1:$K$47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<sst xmlns="http://schemas.openxmlformats.org/spreadsheetml/2006/main" count="64" uniqueCount="39">
  <si>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</si>
  <si>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</si>
  <si>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</si>
  <si>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</si>
  <si>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</si>
  <si>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</si>
  <si>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</si>
  <si>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</si>
  <si>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</si>
  <si>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</si>
  <si>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</si>
  <si>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</si>
  <si>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</si>
  <si>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</si>
  <si>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</si>
  <si>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</si>
  <si>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образовательное учреждение дополнительного профессионального образования «Красноярский краевой научно-учебный центр кадров культуры»</t>
  </si>
  <si>
    <t>кнуц</t>
  </si>
  <si>
    <t>Дом офицеров</t>
  </si>
  <si>
    <t>Центр культурных инициатив</t>
  </si>
  <si>
    <t>Значение показателя объема услуги (работы)</t>
  </si>
  <si>
    <t>Наименование услуги (работы), показателя объема услуги (работы)</t>
  </si>
  <si>
    <t>2014 год</t>
  </si>
  <si>
    <t>2015 год</t>
  </si>
  <si>
    <t>2016 год</t>
  </si>
  <si>
    <t xml:space="preserve">Прогноз сводных показателей муниципальных заданий </t>
  </si>
  <si>
    <t>Показатель объема услуги: количество посетителей</t>
  </si>
  <si>
    <t>Подпрограмма 1. "Поддержка искусства и народного творчества"</t>
  </si>
  <si>
    <t>Наименование услуги и ее содержание: Показ   концертов, концертных программ, иных зрелищных и спортивно-массовых мероприятий.</t>
  </si>
  <si>
    <t>Показатель объема услуги: количество мероприятий</t>
  </si>
  <si>
    <t>Показатель объема услуги: количество клубных формирований</t>
  </si>
  <si>
    <t>Наименование работы и ее содержание: Работа по созданию  концертов, концертных программ, иных зрелищных и спортивно-массовых мероприятий.</t>
  </si>
  <si>
    <t>Показатель объема работы: количество созданных концертов, концертных программ, иных зрелищных и спортивно-массовых мероприятий.</t>
  </si>
  <si>
    <t>Обеспечение деятельности (оказание услуг) Учреждения</t>
  </si>
  <si>
    <t>2017 год</t>
  </si>
  <si>
    <t>Расходы бюджета поселения на оказание (выполнение) муниципальной услуги (работы),  руб.</t>
  </si>
  <si>
    <t xml:space="preserve"> Глава Добромысловского сельсовета</t>
  </si>
  <si>
    <t>О.Н.Правдин</t>
  </si>
  <si>
    <t xml:space="preserve">Приложение № 3 к постановлению Добромысловского сельсовета от 16.09.2015г.№41-п                                                                                  Приложение № 5 к  муниципальной  программе Добромысловского сельсовета «Создание условий для развития культуры» на 2015 - 2017 годы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</si>
</sst>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center" vertical="top" wrapText="1"/>
      <protection/>
    </xf>
    <xf numFmtId="0" fontId="8" fillId="0" borderId="0" xfId="53" applyFont="1" applyAlignment="1">
      <alignment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174" fontId="8" fillId="0" borderId="10" xfId="53" applyNumberFormat="1" applyFont="1" applyFill="1" applyBorder="1" applyAlignment="1">
      <alignment horizontal="right" vertical="top" wrapText="1"/>
      <protection/>
    </xf>
    <xf numFmtId="0" fontId="8" fillId="0" borderId="10" xfId="53" applyFont="1" applyFill="1" applyBorder="1" applyAlignment="1">
      <alignment horizontal="right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74" fontId="5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vertical="top" wrapText="1"/>
      <protection/>
    </xf>
    <xf numFmtId="172" fontId="8" fillId="0" borderId="0" xfId="53" applyNumberFormat="1" applyFont="1" applyAlignment="1">
      <alignment vertical="top" wrapText="1"/>
      <protection/>
    </xf>
    <xf numFmtId="2" fontId="8" fillId="0" borderId="0" xfId="53" applyNumberFormat="1" applyFont="1" applyAlignment="1">
      <alignment vertical="top" wrapText="1"/>
      <protection/>
    </xf>
    <xf numFmtId="3" fontId="8" fillId="0" borderId="10" xfId="53" applyNumberFormat="1" applyFont="1" applyFill="1" applyBorder="1" applyAlignment="1">
      <alignment vertical="top" wrapText="1"/>
      <protection/>
    </xf>
    <xf numFmtId="0" fontId="3" fillId="0" borderId="0" xfId="53" applyFont="1" applyFill="1" applyAlignment="1">
      <alignment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vertical="top" wrapText="1"/>
    </xf>
    <xf numFmtId="0" fontId="12" fillId="0" borderId="10" xfId="53" applyFont="1" applyFill="1" applyBorder="1" applyAlignment="1">
      <alignment horizontal="justify" wrapText="1"/>
      <protection/>
    </xf>
    <xf numFmtId="0" fontId="1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justify" vertical="top" wrapText="1"/>
    </xf>
    <xf numFmtId="0" fontId="3" fillId="0" borderId="0" xfId="53" applyFont="1" applyFill="1" applyAlignment="1">
      <alignment vertical="top" wrapText="1"/>
      <protection/>
    </xf>
    <xf numFmtId="182" fontId="8" fillId="0" borderId="10" xfId="53" applyNumberFormat="1" applyFont="1" applyFill="1" applyBorder="1" applyAlignment="1">
      <alignment vertical="top" wrapText="1"/>
      <protection/>
    </xf>
    <xf numFmtId="174" fontId="8" fillId="0" borderId="10" xfId="53" applyNumberFormat="1" applyFont="1" applyFill="1" applyBorder="1" applyAlignment="1">
      <alignment vertical="top" wrapText="1"/>
      <protection/>
    </xf>
    <xf numFmtId="2" fontId="8" fillId="0" borderId="10" xfId="53" applyNumberFormat="1" applyFont="1" applyFill="1" applyBorder="1" applyAlignment="1">
      <alignment vertical="top" wrapText="1"/>
      <protection/>
    </xf>
    <xf numFmtId="4" fontId="8" fillId="0" borderId="10" xfId="53" applyNumberFormat="1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right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86" zoomScaleNormal="85" zoomScaleSheetLayoutView="86" zoomScalePageLayoutView="0" workbookViewId="0" topLeftCell="B1">
      <selection activeCell="A41" sqref="A41:K41"/>
    </sheetView>
  </sheetViews>
  <sheetFormatPr defaultColWidth="9.00390625" defaultRowHeight="12.75" outlineLevelRow="1"/>
  <cols>
    <col min="1" max="1" width="46.125" style="22" customWidth="1"/>
    <col min="2" max="6" width="11.125" style="3" customWidth="1"/>
    <col min="7" max="7" width="14.875" style="3" customWidth="1"/>
    <col min="8" max="8" width="16.375" style="3" customWidth="1"/>
    <col min="9" max="10" width="14.875" style="3" customWidth="1"/>
    <col min="11" max="11" width="16.875" style="3" customWidth="1"/>
    <col min="12" max="12" width="15.625" style="3" hidden="1" customWidth="1"/>
    <col min="13" max="13" width="17.625" style="3" hidden="1" customWidth="1"/>
    <col min="14" max="14" width="14.25390625" style="3" hidden="1" customWidth="1"/>
    <col min="15" max="15" width="13.125" style="3" hidden="1" customWidth="1"/>
    <col min="16" max="16" width="10.125" style="3" hidden="1" customWidth="1"/>
    <col min="17" max="17" width="11.25390625" style="3" hidden="1" customWidth="1"/>
    <col min="18" max="18" width="12.875" style="3" hidden="1" customWidth="1"/>
    <col min="19" max="19" width="10.125" style="3" hidden="1" customWidth="1"/>
    <col min="20" max="23" width="0" style="3" hidden="1" customWidth="1"/>
    <col min="24" max="16384" width="9.125" style="3" customWidth="1"/>
  </cols>
  <sheetData>
    <row r="1" spans="1:11" s="1" customFormat="1" ht="62.25" customHeight="1">
      <c r="A1" s="15"/>
      <c r="F1" s="32" t="s">
        <v>38</v>
      </c>
      <c r="G1" s="32"/>
      <c r="H1" s="32"/>
      <c r="I1" s="32"/>
      <c r="J1" s="32"/>
      <c r="K1" s="32"/>
    </row>
    <row r="2" spans="1:11" ht="39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s="2" customFormat="1" ht="57" customHeight="1">
      <c r="A4" s="34" t="s">
        <v>21</v>
      </c>
      <c r="B4" s="35" t="s">
        <v>20</v>
      </c>
      <c r="C4" s="35"/>
      <c r="D4" s="35"/>
      <c r="E4" s="35"/>
      <c r="F4" s="35"/>
      <c r="G4" s="35" t="s">
        <v>35</v>
      </c>
      <c r="H4" s="35"/>
      <c r="I4" s="35"/>
      <c r="J4" s="35"/>
      <c r="K4" s="35"/>
    </row>
    <row r="5" spans="1:11" ht="18.75">
      <c r="A5" s="34"/>
      <c r="B5" s="4" t="s">
        <v>0</v>
      </c>
      <c r="C5" s="4" t="s">
        <v>22</v>
      </c>
      <c r="D5" s="4" t="s">
        <v>23</v>
      </c>
      <c r="E5" s="4" t="s">
        <v>24</v>
      </c>
      <c r="F5" s="4" t="s">
        <v>34</v>
      </c>
      <c r="G5" s="4" t="s">
        <v>0</v>
      </c>
      <c r="H5" s="4" t="s">
        <v>22</v>
      </c>
      <c r="I5" s="4" t="s">
        <v>23</v>
      </c>
      <c r="J5" s="4" t="s">
        <v>24</v>
      </c>
      <c r="K5" s="4" t="s">
        <v>34</v>
      </c>
    </row>
    <row r="6" spans="1:15" ht="45.75" customHeight="1" hidden="1" outlineLevel="1">
      <c r="A6" s="18" t="s">
        <v>3</v>
      </c>
      <c r="B6" s="5">
        <f>'[14]музеи'!$E$135</f>
        <v>250970</v>
      </c>
      <c r="C6" s="5">
        <v>251000</v>
      </c>
      <c r="D6" s="8">
        <v>253.4</v>
      </c>
      <c r="E6" s="9">
        <v>258.5</v>
      </c>
      <c r="F6" s="9">
        <v>261.1</v>
      </c>
      <c r="G6" s="5"/>
      <c r="H6" s="7"/>
      <c r="I6" s="7"/>
      <c r="J6" s="7"/>
      <c r="K6" s="5"/>
      <c r="M6" s="3">
        <v>-5688.299999999999</v>
      </c>
      <c r="N6" s="3">
        <v>-6088.299999999999</v>
      </c>
      <c r="O6" s="3">
        <v>-7684.9</v>
      </c>
    </row>
    <row r="7" spans="1:11" ht="30.75" customHeight="1" hidden="1" outlineLevel="1">
      <c r="A7" s="18" t="s">
        <v>4</v>
      </c>
      <c r="B7" s="5">
        <v>21461</v>
      </c>
      <c r="C7" s="5">
        <v>16500</v>
      </c>
      <c r="D7" s="10">
        <v>21.7</v>
      </c>
      <c r="E7" s="9">
        <v>22.1</v>
      </c>
      <c r="F7" s="9">
        <v>22.3</v>
      </c>
      <c r="G7" s="5"/>
      <c r="H7" s="7"/>
      <c r="I7" s="7"/>
      <c r="J7" s="7"/>
      <c r="K7" s="5"/>
    </row>
    <row r="8" spans="1:11" ht="45" hidden="1" outlineLevel="1">
      <c r="A8" s="18" t="s">
        <v>5</v>
      </c>
      <c r="B8" s="5">
        <v>298000</v>
      </c>
      <c r="C8" s="5">
        <f>300000-17000</f>
        <v>283000</v>
      </c>
      <c r="D8" s="8">
        <v>302.94</v>
      </c>
      <c r="E8" s="9">
        <v>309</v>
      </c>
      <c r="F8" s="9">
        <v>312.1</v>
      </c>
      <c r="G8" s="5"/>
      <c r="H8" s="7"/>
      <c r="I8" s="7"/>
      <c r="J8" s="7"/>
      <c r="K8" s="5"/>
    </row>
    <row r="9" spans="1:11" ht="45" hidden="1" outlineLevel="1">
      <c r="A9" s="18" t="s">
        <v>6</v>
      </c>
      <c r="B9" s="5">
        <v>300100</v>
      </c>
      <c r="C9" s="5">
        <v>300200</v>
      </c>
      <c r="D9" s="8">
        <v>327.8</v>
      </c>
      <c r="E9" s="9">
        <v>334.4</v>
      </c>
      <c r="F9" s="9">
        <v>337.7</v>
      </c>
      <c r="G9" s="5"/>
      <c r="H9" s="7"/>
      <c r="I9" s="7"/>
      <c r="J9" s="7"/>
      <c r="K9" s="5"/>
    </row>
    <row r="10" spans="1:11" ht="45" hidden="1" outlineLevel="1">
      <c r="A10" s="18" t="s">
        <v>7</v>
      </c>
      <c r="B10" s="5">
        <v>22432</v>
      </c>
      <c r="C10" s="5">
        <v>21900</v>
      </c>
      <c r="D10" s="8">
        <v>22.4</v>
      </c>
      <c r="E10" s="9">
        <v>22.8</v>
      </c>
      <c r="F10" s="9">
        <v>23</v>
      </c>
      <c r="G10" s="5"/>
      <c r="H10" s="7"/>
      <c r="I10" s="7"/>
      <c r="J10" s="7"/>
      <c r="K10" s="5"/>
    </row>
    <row r="11" spans="1:11" ht="41.25" customHeight="1" collapsed="1">
      <c r="A11" s="29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25.5" customHeight="1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45" customHeight="1">
      <c r="A13" s="16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34.5" customHeight="1">
      <c r="A14" s="17" t="s">
        <v>33</v>
      </c>
      <c r="B14" s="5">
        <v>11861</v>
      </c>
      <c r="C14" s="5">
        <v>11861</v>
      </c>
      <c r="D14" s="5">
        <v>11861</v>
      </c>
      <c r="E14" s="5">
        <v>11861</v>
      </c>
      <c r="F14" s="5">
        <v>11861</v>
      </c>
      <c r="G14" s="25">
        <v>500000</v>
      </c>
      <c r="H14" s="25">
        <v>684940</v>
      </c>
      <c r="I14" s="25">
        <v>683463</v>
      </c>
      <c r="J14" s="25">
        <v>660000</v>
      </c>
      <c r="K14" s="25">
        <v>660000</v>
      </c>
    </row>
    <row r="15" spans="1:15" ht="18.75" hidden="1" outlineLevel="1">
      <c r="A15" s="16" t="s">
        <v>1</v>
      </c>
      <c r="B15" s="14">
        <v>499884</v>
      </c>
      <c r="C15" s="14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5" s="14">
        <v>501470</v>
      </c>
      <c r="E15" s="14">
        <v>513413</v>
      </c>
      <c r="F15" s="14">
        <v>520713</v>
      </c>
      <c r="G15" s="11">
        <v>359205.9</v>
      </c>
      <c r="H15" s="11">
        <v>404618.4</v>
      </c>
      <c r="I15" s="11">
        <f>376402.4+61431.8</f>
        <v>437834.2</v>
      </c>
      <c r="J15" s="11">
        <f>380458.8+76201.5</f>
        <v>456660.3</v>
      </c>
      <c r="K15" s="11">
        <f>J15</f>
        <v>456660.3</v>
      </c>
      <c r="L15" s="3" t="s">
        <v>8</v>
      </c>
      <c r="M15" s="3" t="e">
        <f>'[13]индексация'!E47+'[13]индексация'!T47+#REF!</f>
        <v>#REF!</v>
      </c>
      <c r="N15" s="3" t="e">
        <f>'[13]индексация'!F47+'[13]индексация'!U47+#REF!</f>
        <v>#REF!</v>
      </c>
      <c r="O15" s="3">
        <f>'[13]индексация'!G47+'[13]индексация'!V47-774.5</f>
        <v>75426.99999999999</v>
      </c>
    </row>
    <row r="16" spans="1:15" ht="18.75" hidden="1" outlineLevel="1">
      <c r="A16" s="16" t="s">
        <v>2</v>
      </c>
      <c r="B16" s="14">
        <v>265234</v>
      </c>
      <c r="C16" s="14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6" s="14">
        <v>260200</v>
      </c>
      <c r="E16" s="14">
        <v>258361</v>
      </c>
      <c r="F16" s="14">
        <v>258811</v>
      </c>
      <c r="G16" s="11">
        <v>123882.5</v>
      </c>
      <c r="H16" s="11">
        <v>160305.9</v>
      </c>
      <c r="I16" s="11" t="e">
        <f>122611.7+M16</f>
        <v>#REF!</v>
      </c>
      <c r="J16" s="11" t="e">
        <f>124013.8+N16</f>
        <v>#REF!</v>
      </c>
      <c r="K16" s="11" t="e">
        <f>J16</f>
        <v>#REF!</v>
      </c>
      <c r="L16" s="3" t="s">
        <v>8</v>
      </c>
      <c r="M16" s="3" t="e">
        <f>28882.8-1294.6-#REF!</f>
        <v>#REF!</v>
      </c>
      <c r="N16" s="3" t="e">
        <f>36249.7-1177.5-#REF!</f>
        <v>#REF!</v>
      </c>
      <c r="O16" s="3" t="e">
        <f>36249.7-1177.5-#REF!</f>
        <v>#REF!</v>
      </c>
    </row>
    <row r="17" spans="1:11" ht="18.75" hidden="1" outlineLevel="1">
      <c r="A17" s="16" t="s">
        <v>1</v>
      </c>
      <c r="B17" s="5"/>
      <c r="C17" s="5"/>
      <c r="D17" s="5"/>
      <c r="E17" s="5"/>
      <c r="F17" s="5"/>
      <c r="G17" s="5"/>
      <c r="H17" s="6"/>
      <c r="I17" s="7"/>
      <c r="J17" s="7"/>
      <c r="K17" s="5"/>
    </row>
    <row r="18" spans="1:11" ht="18.75" hidden="1" outlineLevel="1">
      <c r="A18" s="16" t="s">
        <v>2</v>
      </c>
      <c r="B18" s="5">
        <v>459140</v>
      </c>
      <c r="C18" s="5">
        <v>459140</v>
      </c>
      <c r="D18" s="5">
        <v>459140</v>
      </c>
      <c r="E18" s="5">
        <v>459140</v>
      </c>
      <c r="F18" s="5">
        <v>459140</v>
      </c>
      <c r="G18" s="5">
        <v>15012.8</v>
      </c>
      <c r="H18" s="6">
        <v>28042.1</v>
      </c>
      <c r="I18" s="7">
        <f>32123.6-115</f>
        <v>32008.6</v>
      </c>
      <c r="J18" s="7">
        <f>31830.2-115</f>
        <v>31715.2</v>
      </c>
      <c r="K18" s="5">
        <f>J18</f>
        <v>31715.2</v>
      </c>
    </row>
    <row r="19" spans="1:11" ht="25.5" customHeight="1" collapsed="1">
      <c r="A19" s="28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45" customHeight="1">
      <c r="A20" s="16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5" ht="31.5">
      <c r="A21" s="17" t="s">
        <v>33</v>
      </c>
      <c r="B21" s="5">
        <v>306</v>
      </c>
      <c r="C21" s="5">
        <v>306</v>
      </c>
      <c r="D21" s="5">
        <v>306</v>
      </c>
      <c r="E21" s="5">
        <v>306</v>
      </c>
      <c r="F21" s="5">
        <v>306</v>
      </c>
      <c r="G21" s="26">
        <v>500000</v>
      </c>
      <c r="H21" s="26">
        <v>684940</v>
      </c>
      <c r="I21" s="26">
        <v>683463</v>
      </c>
      <c r="J21" s="25">
        <v>660000</v>
      </c>
      <c r="K21" s="25">
        <v>660000</v>
      </c>
      <c r="M21" s="12"/>
      <c r="N21" s="12"/>
      <c r="O21" s="12"/>
    </row>
    <row r="22" spans="1:18" ht="18.75" hidden="1" outlineLevel="1">
      <c r="A22" s="16" t="s">
        <v>1</v>
      </c>
      <c r="B22" s="14">
        <f>3+2+6+3+9</f>
        <v>23</v>
      </c>
      <c r="C22" s="14">
        <f>2+3+3+3+2</f>
        <v>13</v>
      </c>
      <c r="D22" s="14">
        <f>2+1+2+2+1</f>
        <v>8</v>
      </c>
      <c r="E22" s="14">
        <f>2+1+2+2+1</f>
        <v>8</v>
      </c>
      <c r="F22" s="14">
        <f>2+1+2+2+1</f>
        <v>8</v>
      </c>
      <c r="G22" s="11">
        <v>34781.2</v>
      </c>
      <c r="H22" s="11">
        <v>25392.6</v>
      </c>
      <c r="I22" s="11">
        <f>21924.6-3217.2</f>
        <v>18707.399999999998</v>
      </c>
      <c r="J22" s="11">
        <f>22025.8-3217.2</f>
        <v>18808.6</v>
      </c>
      <c r="K22" s="11">
        <f>J22</f>
        <v>18808.6</v>
      </c>
      <c r="L22" s="3" t="s">
        <v>8</v>
      </c>
      <c r="M22" s="3">
        <f>'[13]индексация'!T47</f>
        <v>-3217.2</v>
      </c>
      <c r="N22" s="3">
        <f>'[13]индексация'!U47</f>
        <v>-3217.2</v>
      </c>
      <c r="O22" s="3">
        <f>'[13]индексация'!V47</f>
        <v>-3217.2</v>
      </c>
      <c r="P22" s="3">
        <v>17831.5</v>
      </c>
      <c r="Q22" s="3">
        <v>17831.5</v>
      </c>
      <c r="R22" s="3">
        <v>17831.5</v>
      </c>
    </row>
    <row r="23" spans="1:18" ht="18.75" hidden="1" outlineLevel="1">
      <c r="A23" s="16" t="s">
        <v>2</v>
      </c>
      <c r="B23" s="14">
        <f>3+8+8+1</f>
        <v>20</v>
      </c>
      <c r="C23" s="14">
        <f>3+7+7+1</f>
        <v>18</v>
      </c>
      <c r="D23" s="14">
        <f>3+3+3+2+2</f>
        <v>13</v>
      </c>
      <c r="E23" s="14">
        <f>3+3+3+2+2</f>
        <v>13</v>
      </c>
      <c r="F23" s="14">
        <f>3+3+3+2+2</f>
        <v>13</v>
      </c>
      <c r="G23" s="11">
        <v>11111.7</v>
      </c>
      <c r="H23" s="11">
        <v>10120.7</v>
      </c>
      <c r="I23" s="11">
        <f>10592.1+2246.8</f>
        <v>12838.900000000001</v>
      </c>
      <c r="J23" s="11">
        <f>12981.5+2129.7</f>
        <v>15111.2</v>
      </c>
      <c r="K23" s="11">
        <f>J23</f>
        <v>15111.2</v>
      </c>
      <c r="L23" s="3" t="s">
        <v>8</v>
      </c>
      <c r="M23" s="3">
        <f>'[13]индексация'!T33</f>
        <v>2246.8</v>
      </c>
      <c r="N23" s="3">
        <f>'[13]индексация'!U33</f>
        <v>2129.6999999999994</v>
      </c>
      <c r="O23" s="3">
        <f>'[13]индексация'!V33</f>
        <v>2129.6999999999994</v>
      </c>
      <c r="P23" s="3">
        <v>10105.4</v>
      </c>
      <c r="Q23" s="13" t="e">
        <f>#REF!-Q22</f>
        <v>#REF!</v>
      </c>
      <c r="R23" s="13" t="e">
        <f>#REF!-R22</f>
        <v>#REF!</v>
      </c>
    </row>
    <row r="24" spans="1:12" ht="37.5" hidden="1" outlineLevel="1">
      <c r="A24" s="16" t="s">
        <v>1</v>
      </c>
      <c r="B24" s="14">
        <f>58+28</f>
        <v>86</v>
      </c>
      <c r="C24" s="14">
        <v>48</v>
      </c>
      <c r="D24" s="14">
        <v>48</v>
      </c>
      <c r="E24" s="14">
        <v>48</v>
      </c>
      <c r="F24" s="14">
        <v>48</v>
      </c>
      <c r="G24" s="11"/>
      <c r="H24" s="11"/>
      <c r="I24" s="11"/>
      <c r="J24" s="11"/>
      <c r="K24" s="11"/>
      <c r="L24" s="3" t="s">
        <v>14</v>
      </c>
    </row>
    <row r="25" spans="1:11" ht="18.75" hidden="1" outlineLevel="1">
      <c r="A25" s="16" t="s">
        <v>2</v>
      </c>
      <c r="B25" s="14"/>
      <c r="C25" s="14">
        <v>150</v>
      </c>
      <c r="D25" s="14">
        <v>150</v>
      </c>
      <c r="E25" s="14">
        <v>150</v>
      </c>
      <c r="F25" s="14">
        <v>150</v>
      </c>
      <c r="G25" s="11">
        <v>7363.3</v>
      </c>
      <c r="H25" s="11">
        <v>12420.8</v>
      </c>
      <c r="I25" s="11">
        <v>13885</v>
      </c>
      <c r="J25" s="11">
        <v>14203.8</v>
      </c>
      <c r="K25" s="11">
        <f>J25</f>
        <v>14203.8</v>
      </c>
    </row>
    <row r="26" spans="1:11" ht="18.75" hidden="1" outlineLevel="1">
      <c r="A26" s="16" t="s">
        <v>1</v>
      </c>
      <c r="B26" s="14"/>
      <c r="C26" s="14"/>
      <c r="D26" s="14"/>
      <c r="E26" s="14"/>
      <c r="F26" s="14"/>
      <c r="G26" s="11"/>
      <c r="H26" s="11"/>
      <c r="I26" s="11"/>
      <c r="J26" s="11"/>
      <c r="K26" s="11"/>
    </row>
    <row r="27" spans="1:12" ht="18.75" hidden="1" outlineLevel="1">
      <c r="A27" s="16" t="s">
        <v>2</v>
      </c>
      <c r="B27" s="14">
        <v>92</v>
      </c>
      <c r="C27" s="14">
        <v>27</v>
      </c>
      <c r="D27" s="14">
        <v>27</v>
      </c>
      <c r="E27" s="14">
        <v>27</v>
      </c>
      <c r="F27" s="14">
        <v>27</v>
      </c>
      <c r="G27" s="11">
        <v>3912.1</v>
      </c>
      <c r="H27" s="11">
        <f>'[16]прил. 2 2013-2015 (в прик. раб.'!$N$78</f>
        <v>1687.4</v>
      </c>
      <c r="I27" s="11">
        <f>'[16]прил. 2 2013-2015 (в прик. раб.'!$Q$78</f>
        <v>1763.9</v>
      </c>
      <c r="J27" s="11">
        <f>'[16]прил. 2 2013-2015 (в прик. раб.'!$T$78</f>
        <v>1807.6</v>
      </c>
      <c r="K27" s="11">
        <f>J27</f>
        <v>1807.6</v>
      </c>
      <c r="L27" s="3" t="s">
        <v>15</v>
      </c>
    </row>
    <row r="28" spans="1:11" ht="18.75" hidden="1" outlineLevel="1">
      <c r="A28" s="16" t="s">
        <v>1</v>
      </c>
      <c r="B28" s="14"/>
      <c r="C28" s="14"/>
      <c r="D28" s="14"/>
      <c r="E28" s="14"/>
      <c r="F28" s="14"/>
      <c r="G28" s="11"/>
      <c r="H28" s="11"/>
      <c r="I28" s="11"/>
      <c r="J28" s="11"/>
      <c r="K28" s="11"/>
    </row>
    <row r="29" spans="1:15" ht="18.75" hidden="1" outlineLevel="1">
      <c r="A29" s="16" t="s">
        <v>2</v>
      </c>
      <c r="B29" s="14">
        <v>5718</v>
      </c>
      <c r="C29" s="14">
        <v>4274</v>
      </c>
      <c r="D29" s="14">
        <v>4274</v>
      </c>
      <c r="E29" s="14">
        <v>4274</v>
      </c>
      <c r="F29" s="14">
        <v>4274</v>
      </c>
      <c r="G29" s="11">
        <v>15336.5</v>
      </c>
      <c r="H29" s="11">
        <f>17212</f>
        <v>17212</v>
      </c>
      <c r="I29" s="11" t="e">
        <f>18021+M29</f>
        <v>#REF!</v>
      </c>
      <c r="J29" s="11" t="e">
        <f>18356.8+N29</f>
        <v>#REF!</v>
      </c>
      <c r="K29" s="11" t="e">
        <f>J29</f>
        <v>#REF!</v>
      </c>
      <c r="L29" s="3" t="s">
        <v>15</v>
      </c>
      <c r="M29" s="3" t="e">
        <f>2946.4+#REF!</f>
        <v>#REF!</v>
      </c>
      <c r="N29" s="3" t="e">
        <f>3661.7+#REF!</f>
        <v>#REF!</v>
      </c>
      <c r="O29" s="3" t="e">
        <f>3661.7+#REF!</f>
        <v>#REF!</v>
      </c>
    </row>
    <row r="30" spans="1:11" ht="30" hidden="1" outlineLevel="1">
      <c r="A30" s="19" t="s">
        <v>13</v>
      </c>
      <c r="B30" s="5">
        <v>5</v>
      </c>
      <c r="C30" s="5">
        <v>3</v>
      </c>
      <c r="D30" s="5">
        <v>3</v>
      </c>
      <c r="E30" s="5">
        <v>3</v>
      </c>
      <c r="F30" s="5">
        <v>3</v>
      </c>
      <c r="G30" s="5">
        <v>108.5</v>
      </c>
      <c r="H30" s="5">
        <v>76.1</v>
      </c>
      <c r="I30" s="5">
        <v>96.9</v>
      </c>
      <c r="J30" s="5">
        <v>100.8</v>
      </c>
      <c r="K30" s="5">
        <f>J30</f>
        <v>100.8</v>
      </c>
    </row>
    <row r="31" spans="1:11" ht="45" hidden="1" outlineLevel="1">
      <c r="A31" s="19" t="s">
        <v>9</v>
      </c>
      <c r="B31" s="5">
        <v>30</v>
      </c>
      <c r="C31" s="5">
        <v>35</v>
      </c>
      <c r="D31" s="5">
        <v>35</v>
      </c>
      <c r="E31" s="5">
        <v>35</v>
      </c>
      <c r="F31" s="5">
        <v>35</v>
      </c>
      <c r="G31" s="5"/>
      <c r="H31" s="5">
        <v>3746.9</v>
      </c>
      <c r="I31" s="5">
        <v>4298.9</v>
      </c>
      <c r="J31" s="5">
        <v>4352.2</v>
      </c>
      <c r="K31" s="5">
        <f aca="true" t="shared" si="0" ref="K31:K36">J31</f>
        <v>4352.2</v>
      </c>
    </row>
    <row r="32" spans="1:11" ht="18.75" hidden="1" outlineLevel="1">
      <c r="A32" s="19" t="s">
        <v>18</v>
      </c>
      <c r="B32" s="5"/>
      <c r="C32" s="5">
        <v>1</v>
      </c>
      <c r="D32" s="5">
        <v>3</v>
      </c>
      <c r="E32" s="5">
        <v>6</v>
      </c>
      <c r="F32" s="5">
        <v>6</v>
      </c>
      <c r="G32" s="5"/>
      <c r="H32" s="5"/>
      <c r="I32" s="24">
        <v>16495</v>
      </c>
      <c r="J32" s="5">
        <v>17261.7</v>
      </c>
      <c r="K32" s="5">
        <f>J32</f>
        <v>17261.7</v>
      </c>
    </row>
    <row r="33" spans="1:11" ht="18.75" hidden="1" outlineLevel="1">
      <c r="A33" s="19" t="s">
        <v>19</v>
      </c>
      <c r="B33" s="5"/>
      <c r="C33" s="5"/>
      <c r="D33" s="5">
        <v>5</v>
      </c>
      <c r="E33" s="5">
        <v>5</v>
      </c>
      <c r="F33" s="5">
        <v>5</v>
      </c>
      <c r="G33" s="5"/>
      <c r="H33" s="5"/>
      <c r="I33" s="24">
        <v>25896.8</v>
      </c>
      <c r="J33" s="5">
        <v>26878.6</v>
      </c>
      <c r="K33" s="5">
        <f>J33</f>
        <v>26878.6</v>
      </c>
    </row>
    <row r="34" spans="1:11" ht="30" hidden="1" outlineLevel="1">
      <c r="A34" s="20" t="s">
        <v>10</v>
      </c>
      <c r="B34" s="5">
        <v>10</v>
      </c>
      <c r="C34" s="5">
        <v>6</v>
      </c>
      <c r="D34" s="5">
        <v>6</v>
      </c>
      <c r="E34" s="5">
        <v>6</v>
      </c>
      <c r="F34" s="5">
        <v>6</v>
      </c>
      <c r="G34" s="5"/>
      <c r="H34" s="5">
        <v>610</v>
      </c>
      <c r="I34" s="5">
        <v>210</v>
      </c>
      <c r="J34" s="5">
        <v>210</v>
      </c>
      <c r="K34" s="5">
        <f t="shared" si="0"/>
        <v>210</v>
      </c>
    </row>
    <row r="35" spans="1:15" ht="45" hidden="1" outlineLevel="1">
      <c r="A35" s="19" t="s">
        <v>12</v>
      </c>
      <c r="B35" s="5">
        <v>69</v>
      </c>
      <c r="C35" s="5">
        <v>45</v>
      </c>
      <c r="D35" s="5">
        <v>45</v>
      </c>
      <c r="E35" s="5">
        <v>45</v>
      </c>
      <c r="F35" s="5">
        <v>45</v>
      </c>
      <c r="G35" s="5">
        <v>10159.7</v>
      </c>
      <c r="H35" s="5">
        <v>15063.8</v>
      </c>
      <c r="I35" s="5">
        <f>15769.5+3436.4</f>
        <v>19205.9</v>
      </c>
      <c r="J35" s="5">
        <f>16530.1+4160.5</f>
        <v>20690.6</v>
      </c>
      <c r="K35" s="5">
        <f t="shared" si="0"/>
        <v>20690.6</v>
      </c>
      <c r="M35" s="3">
        <v>3436.4</v>
      </c>
      <c r="N35" s="3">
        <v>4160.5</v>
      </c>
      <c r="O35" s="3">
        <v>4160.5</v>
      </c>
    </row>
    <row r="36" spans="1:11" ht="45" hidden="1" outlineLevel="1">
      <c r="A36" s="19" t="s">
        <v>11</v>
      </c>
      <c r="B36" s="5">
        <v>6</v>
      </c>
      <c r="C36" s="5">
        <v>6</v>
      </c>
      <c r="D36" s="5">
        <v>6</v>
      </c>
      <c r="E36" s="5">
        <v>6</v>
      </c>
      <c r="F36" s="5">
        <v>6</v>
      </c>
      <c r="G36" s="5">
        <v>350</v>
      </c>
      <c r="H36" s="5">
        <v>324.1</v>
      </c>
      <c r="I36" s="5">
        <v>323</v>
      </c>
      <c r="J36" s="5">
        <v>311.4</v>
      </c>
      <c r="K36" s="5">
        <f t="shared" si="0"/>
        <v>311.4</v>
      </c>
    </row>
    <row r="37" spans="1:15" ht="75" hidden="1" outlineLevel="1">
      <c r="A37" s="21" t="s">
        <v>16</v>
      </c>
      <c r="B37" s="5">
        <v>20</v>
      </c>
      <c r="C37" s="5">
        <v>25</v>
      </c>
      <c r="D37" s="5">
        <v>27</v>
      </c>
      <c r="E37" s="5">
        <v>28</v>
      </c>
      <c r="F37" s="5">
        <v>28</v>
      </c>
      <c r="G37" s="5">
        <v>2453.3</v>
      </c>
      <c r="H37" s="5">
        <v>6323.2</v>
      </c>
      <c r="I37" s="5">
        <f>6947.6</f>
        <v>6947.6</v>
      </c>
      <c r="J37" s="5">
        <f>6968.4</f>
        <v>6968.4</v>
      </c>
      <c r="K37" s="5">
        <f>6968.4</f>
        <v>6968.4</v>
      </c>
      <c r="L37" s="3" t="s">
        <v>17</v>
      </c>
      <c r="M37" s="3">
        <v>2440</v>
      </c>
      <c r="N37" s="3">
        <v>2140</v>
      </c>
      <c r="O37" s="3">
        <v>0</v>
      </c>
    </row>
    <row r="38" spans="1:11" ht="25.5" customHeight="1" collapsed="1">
      <c r="A38" s="28" t="s">
        <v>30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45" customHeight="1">
      <c r="A39" s="16" t="s">
        <v>27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5" ht="31.5">
      <c r="A40" s="17" t="s">
        <v>33</v>
      </c>
      <c r="B40" s="5">
        <v>17</v>
      </c>
      <c r="C40" s="5">
        <v>17</v>
      </c>
      <c r="D40" s="5">
        <v>17</v>
      </c>
      <c r="E40" s="5">
        <v>17</v>
      </c>
      <c r="F40" s="5">
        <v>17</v>
      </c>
      <c r="G40" s="26">
        <v>112250</v>
      </c>
      <c r="H40" s="26">
        <v>95890</v>
      </c>
      <c r="I40" s="26">
        <v>99545</v>
      </c>
      <c r="J40" s="26">
        <v>99544</v>
      </c>
      <c r="K40" s="26">
        <v>99544</v>
      </c>
      <c r="M40" s="12"/>
      <c r="N40" s="12"/>
      <c r="O40" s="12"/>
    </row>
    <row r="41" spans="1:11" ht="37.5" customHeight="1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ht="37.5" customHeight="1">
      <c r="A42" s="28" t="s">
        <v>32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45" customHeight="1">
      <c r="A43" s="16" t="s">
        <v>27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5" ht="31.5">
      <c r="A44" s="17" t="s">
        <v>33</v>
      </c>
      <c r="B44" s="5">
        <v>306</v>
      </c>
      <c r="C44" s="5">
        <v>306</v>
      </c>
      <c r="D44" s="5">
        <v>306</v>
      </c>
      <c r="E44" s="5">
        <v>306</v>
      </c>
      <c r="F44" s="5">
        <v>306</v>
      </c>
      <c r="G44" s="23">
        <v>776287</v>
      </c>
      <c r="H44" s="23">
        <v>111225</v>
      </c>
      <c r="I44" s="26">
        <v>1329897</v>
      </c>
      <c r="J44" s="26">
        <v>1419543</v>
      </c>
      <c r="K44" s="26">
        <v>1419543</v>
      </c>
      <c r="M44" s="12"/>
      <c r="N44" s="12"/>
      <c r="O44" s="12"/>
    </row>
    <row r="45" ht="37.5" customHeight="1"/>
    <row r="46" spans="1:10" ht="37.5" customHeight="1">
      <c r="A46" s="22" t="s">
        <v>36</v>
      </c>
      <c r="I46" s="27" t="s">
        <v>37</v>
      </c>
      <c r="J46" s="27"/>
    </row>
    <row r="47" ht="37.5" customHeight="1"/>
    <row r="48" ht="37.5" customHeight="1"/>
  </sheetData>
  <sheetProtection/>
  <mergeCells count="12">
    <mergeCell ref="F1:K1"/>
    <mergeCell ref="A2:K2"/>
    <mergeCell ref="A19:K19"/>
    <mergeCell ref="A4:A5"/>
    <mergeCell ref="B4:F4"/>
    <mergeCell ref="G4:K4"/>
    <mergeCell ref="A11:K11"/>
    <mergeCell ref="A12:K12"/>
    <mergeCell ref="I46:J46"/>
    <mergeCell ref="A38:K38"/>
    <mergeCell ref="A41:K41"/>
    <mergeCell ref="A42:K42"/>
  </mergeCells>
  <printOptions/>
  <pageMargins left="0.7086614173228347" right="0.7086614173228347" top="0.59" bottom="0.7480314960629921" header="0.3" footer="0.31496062992125984"/>
  <pageSetup fitToHeight="16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SA</cp:lastModifiedBy>
  <cp:lastPrinted>2015-04-21T18:41:40Z</cp:lastPrinted>
  <dcterms:created xsi:type="dcterms:W3CDTF">2013-07-29T03:10:57Z</dcterms:created>
  <dcterms:modified xsi:type="dcterms:W3CDTF">2015-09-15T16:46:03Z</dcterms:modified>
  <cp:category/>
  <cp:version/>
  <cp:contentType/>
  <cp:contentStatus/>
</cp:coreProperties>
</file>